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0c232849cf41582/0 - Gestão/Processos^J Procedimentos e Regras/Link de Pagamento/"/>
    </mc:Choice>
  </mc:AlternateContent>
  <xr:revisionPtr revIDLastSave="1066" documentId="6_{13A209FC-6537-40E9-9AE6-0274AA9DD8B5}" xr6:coauthVersionLast="47" xr6:coauthVersionMax="47" xr10:uidLastSave="{A81BA6C8-EEA4-489B-B5A0-F02229183D52}"/>
  <bookViews>
    <workbookView xWindow="-120" yWindow="-120" windowWidth="29040" windowHeight="15720" firstSheet="1" activeTab="1" xr2:uid="{00000000-000D-0000-FFFF-FFFF00000000}"/>
  </bookViews>
  <sheets>
    <sheet name="Preco antigo" sheetId="9" state="hidden" r:id="rId1"/>
    <sheet name="Termo - Cliente" sheetId="15" r:id="rId2"/>
  </sheets>
  <definedNames>
    <definedName name="_xlnm.Print_Area" localSheetId="1">'Termo - Cliente'!$B$1:$E$31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5" l="1"/>
  <c r="N31" i="9" l="1"/>
  <c r="N30" i="9"/>
  <c r="N29" i="9"/>
  <c r="G29" i="9"/>
  <c r="F29" i="9"/>
  <c r="N28" i="9"/>
  <c r="G28" i="9"/>
  <c r="F28" i="9"/>
  <c r="N27" i="9"/>
  <c r="G27" i="9"/>
  <c r="F27" i="9"/>
  <c r="N26" i="9"/>
  <c r="G26" i="9"/>
  <c r="F26" i="9"/>
  <c r="N25" i="9"/>
  <c r="G25" i="9"/>
  <c r="F25" i="9"/>
  <c r="N24" i="9"/>
  <c r="G24" i="9"/>
  <c r="F24" i="9"/>
  <c r="C3" i="9"/>
  <c r="N23" i="9"/>
  <c r="G23" i="9"/>
  <c r="F23" i="9"/>
  <c r="N22" i="9"/>
  <c r="G22" i="9"/>
  <c r="F22" i="9"/>
  <c r="N21" i="9"/>
  <c r="G21" i="9"/>
  <c r="C4" i="9"/>
  <c r="F21" i="9"/>
  <c r="O21" i="9"/>
  <c r="O25" i="9"/>
  <c r="P21" i="9"/>
  <c r="O22" i="9"/>
  <c r="P25" i="9"/>
  <c r="O26" i="9"/>
  <c r="O29" i="9"/>
  <c r="P29" i="9"/>
  <c r="D7" i="9"/>
  <c r="C7" i="9"/>
  <c r="D8" i="9"/>
  <c r="C8" i="9"/>
  <c r="D9" i="9"/>
  <c r="C9" i="9"/>
  <c r="D10" i="9"/>
  <c r="C10" i="9"/>
  <c r="D11" i="9"/>
  <c r="C11" i="9"/>
  <c r="D12" i="9"/>
  <c r="C12" i="9"/>
  <c r="D13" i="9"/>
  <c r="C13" i="9"/>
  <c r="D14" i="9"/>
  <c r="C14" i="9"/>
  <c r="D15" i="9"/>
  <c r="C15" i="9"/>
  <c r="D16" i="9"/>
  <c r="C16" i="9"/>
  <c r="D17" i="9"/>
  <c r="C17" i="9"/>
  <c r="P22" i="9"/>
  <c r="O23" i="9"/>
  <c r="P26" i="9"/>
  <c r="O27" i="9"/>
  <c r="O31" i="9"/>
  <c r="P31" i="9"/>
  <c r="E7" i="9"/>
  <c r="E8" i="9"/>
  <c r="E9" i="9"/>
  <c r="E10" i="9"/>
  <c r="E11" i="9"/>
  <c r="E12" i="9"/>
  <c r="E13" i="9"/>
  <c r="E14" i="9"/>
  <c r="E15" i="9"/>
  <c r="E16" i="9"/>
  <c r="E17" i="9"/>
  <c r="P23" i="9"/>
  <c r="O24" i="9"/>
  <c r="P24" i="9"/>
  <c r="P27" i="9"/>
  <c r="O28" i="9"/>
  <c r="P28" i="9"/>
  <c r="O30" i="9"/>
  <c r="P30" i="9"/>
  <c r="F14" i="9"/>
  <c r="F17" i="9"/>
  <c r="F13" i="9"/>
  <c r="F9" i="9"/>
  <c r="F10" i="9"/>
  <c r="F16" i="9"/>
  <c r="F12" i="9"/>
  <c r="F8" i="9"/>
  <c r="F15" i="9"/>
  <c r="F11" i="9"/>
  <c r="F7" i="9"/>
</calcChain>
</file>

<file path=xl/sharedStrings.xml><?xml version="1.0" encoding="utf-8"?>
<sst xmlns="http://schemas.openxmlformats.org/spreadsheetml/2006/main" count="123" uniqueCount="84">
  <si>
    <t>Qtd Parcelas</t>
  </si>
  <si>
    <t>%</t>
  </si>
  <si>
    <t>2x</t>
  </si>
  <si>
    <t>3x</t>
  </si>
  <si>
    <t>4x</t>
  </si>
  <si>
    <t>5x</t>
  </si>
  <si>
    <t>6x</t>
  </si>
  <si>
    <t>7x</t>
  </si>
  <si>
    <t>8x</t>
  </si>
  <si>
    <t>9x</t>
  </si>
  <si>
    <t>10x</t>
  </si>
  <si>
    <t>11x</t>
  </si>
  <si>
    <t>12x</t>
  </si>
  <si>
    <t>Liquido</t>
  </si>
  <si>
    <t>R$ Desc</t>
  </si>
  <si>
    <t>02x</t>
  </si>
  <si>
    <t>03x</t>
  </si>
  <si>
    <t>04x</t>
  </si>
  <si>
    <t>05x</t>
  </si>
  <si>
    <t>06x</t>
  </si>
  <si>
    <t>07x</t>
  </si>
  <si>
    <t>08x</t>
  </si>
  <si>
    <t>09x</t>
  </si>
  <si>
    <t>Total</t>
  </si>
  <si>
    <t>Vlr Parcela</t>
  </si>
  <si>
    <t>Adic Parcela</t>
  </si>
  <si>
    <t>Pag</t>
  </si>
  <si>
    <t>Prazo</t>
  </si>
  <si>
    <t>Débito</t>
  </si>
  <si>
    <t>D+1</t>
  </si>
  <si>
    <t>Crédito</t>
  </si>
  <si>
    <t>D+2</t>
  </si>
  <si>
    <t>Parcelado</t>
  </si>
  <si>
    <t>Taxa</t>
  </si>
  <si>
    <t>*</t>
  </si>
  <si>
    <t>Regra do Parcelamento</t>
  </si>
  <si>
    <t>Inicial</t>
  </si>
  <si>
    <t>Final</t>
  </si>
  <si>
    <t>Valor Parcela</t>
  </si>
  <si>
    <t>Custo Produto</t>
  </si>
  <si>
    <t>Faixa de Valores</t>
  </si>
  <si>
    <t>Consultar</t>
  </si>
  <si>
    <t>A Vista</t>
  </si>
  <si>
    <t>Valor Cobrado</t>
  </si>
  <si>
    <t>Adicional de Mão de Obra</t>
  </si>
  <si>
    <t>Parcelas</t>
  </si>
  <si>
    <t>A Prazo</t>
  </si>
  <si>
    <t>Ficou em vermelho, estamos perdendo dinheiro</t>
  </si>
  <si>
    <t>1x</t>
  </si>
  <si>
    <t>∞</t>
  </si>
  <si>
    <t>TERMOS E CONDIÇÕES</t>
  </si>
  <si>
    <t>Pelo presente instrumento, eu, acima identificado como TITULAR DO CARTÃO, declaro para os devidos fins de direito e sob as penas da lei:</t>
  </si>
  <si>
    <t>Por ser verdade, firmo o presente.</t>
  </si>
  <si>
    <t xml:space="preserve">IDENTIFICAÇÃO DO COMPRADOR (TITULAR DO CARTÃO) </t>
  </si>
  <si>
    <t>Valor do Pedido (R$)</t>
  </si>
  <si>
    <t>DADOS DO PEDIDO DE VENDA</t>
  </si>
  <si>
    <t>DADOS DO CARTÃO PARA PAGAMENTO</t>
  </si>
  <si>
    <t>Nome Completo</t>
  </si>
  <si>
    <t>Telefone Celular</t>
  </si>
  <si>
    <t>CPF / CNPJ</t>
  </si>
  <si>
    <t>Bandeira</t>
  </si>
  <si>
    <t>Últimos 4 dígitos</t>
  </si>
  <si>
    <r>
      <rPr>
        <b/>
        <sz val="11"/>
        <color theme="1"/>
        <rFont val="Calibri"/>
        <family val="2"/>
        <scheme val="minor"/>
      </rPr>
      <t xml:space="preserve">1. Reconhecimento da Compra: </t>
    </r>
    <r>
      <rPr>
        <sz val="11"/>
        <color theme="1"/>
        <rFont val="Calibri"/>
        <family val="2"/>
        <scheme val="minor"/>
      </rPr>
      <t xml:space="preserve">RECONHEÇO e AUTORIZO expressamente o débito no valor acima citado em meu cartão de crédito, referente à aquisição dos produtos/serviços referente o pedido de venda aqui descrito.
</t>
    </r>
    <r>
      <rPr>
        <b/>
        <sz val="11"/>
        <color theme="1"/>
        <rFont val="Calibri"/>
        <family val="2"/>
        <scheme val="minor"/>
      </rPr>
      <t xml:space="preserve">2. Autenticidade: </t>
    </r>
    <r>
      <rPr>
        <sz val="11"/>
        <color theme="1"/>
        <rFont val="Calibri"/>
        <family val="2"/>
        <scheme val="minor"/>
      </rPr>
      <t xml:space="preserve">Declaro que a compra foi realizada por mim, de livre e espontânea vontade, e que os dados e documentos fornecidos (RG/CNH e fotos) são verdadeiros e de minha titularidade.
</t>
    </r>
    <r>
      <rPr>
        <b/>
        <sz val="11"/>
        <color theme="1"/>
        <rFont val="Calibri"/>
        <family val="2"/>
        <scheme val="minor"/>
      </rPr>
      <t>3. Entrega:</t>
    </r>
    <r>
      <rPr>
        <sz val="11"/>
        <color theme="1"/>
        <rFont val="Calibri"/>
        <family val="2"/>
        <scheme val="minor"/>
      </rPr>
      <t xml:space="preserve"> Estou ciente de que a mercadoria será entregue exclusivamente no endereço indicado neste termo ou retirada mediante apresentação de documento original com foto, não sendo aceita reclamação posterior de "não recebimento" caso a entrega seja comprovada no endereço aqui informado.
</t>
    </r>
    <r>
      <rPr>
        <b/>
        <sz val="11"/>
        <color theme="1"/>
        <rFont val="Calibri"/>
        <family val="2"/>
        <scheme val="minor"/>
      </rPr>
      <t>4. Renúncia à Contestação (Chargeback):</t>
    </r>
    <r>
      <rPr>
        <sz val="11"/>
        <color theme="1"/>
        <rFont val="Calibri"/>
        <family val="2"/>
        <scheme val="minor"/>
      </rPr>
      <t xml:space="preserve"> Comprometo-me a não solicitar o cancelamento ou contestação (chargeback) desta transação junto à operadora do cartão sob a alegação de "desacordo comercial", "fraude" ou "compra não reconhecida", uma vez que estou assinando este documento confirmando a legitimidade da operação.
</t>
    </r>
    <r>
      <rPr>
        <b/>
        <sz val="11"/>
        <color theme="1"/>
        <rFont val="Calibri"/>
        <family val="2"/>
        <scheme val="minor"/>
      </rPr>
      <t>5. Resolução de Problemas:</t>
    </r>
    <r>
      <rPr>
        <sz val="11"/>
        <color theme="1"/>
        <rFont val="Calibri"/>
        <family val="2"/>
        <scheme val="minor"/>
      </rPr>
      <t xml:space="preserve"> Caso haja qualquer divergência com o produto (defeito, troca, avaria), comprometo-me a tratar diretamente com a empresa </t>
    </r>
    <r>
      <rPr>
        <b/>
        <sz val="11"/>
        <color theme="1"/>
        <rFont val="Calibri"/>
        <family val="2"/>
        <scheme val="minor"/>
      </rPr>
      <t>TermaCell Ltda ME</t>
    </r>
    <r>
      <rPr>
        <sz val="11"/>
        <color theme="1"/>
        <rFont val="Calibri"/>
        <family val="2"/>
        <scheme val="minor"/>
      </rPr>
      <t xml:space="preserve"> através dos canais oficiais, seguindo a Política de Trocas e Devoluções, abstendo-me de cancelar o pagamento unilateralmente.
</t>
    </r>
    <r>
      <rPr>
        <b/>
        <sz val="11"/>
        <color theme="1"/>
        <rFont val="Calibri"/>
        <family val="2"/>
        <scheme val="minor"/>
      </rPr>
      <t xml:space="preserve">6 .Consequências Legais: </t>
    </r>
    <r>
      <rPr>
        <sz val="11"/>
        <color theme="1"/>
        <rFont val="Calibri"/>
        <family val="2"/>
        <scheme val="minor"/>
      </rPr>
      <t>Declaro estar ciente de que a contestação indevida de uma compra legitimamente realizada e comprovada por este documento poderá configurar crime de Estelionato (Art. 171 do Código Penal Brasileiro) e/ou Falsidade Ideológica (Art. 299), sujeitando-me às medidas judiciais cabíveis para reparação de danos materiais e morais à empresa vendedora.</t>
    </r>
  </si>
  <si>
    <t>Cidade</t>
  </si>
  <si>
    <t>Endereço + Numero</t>
  </si>
  <si>
    <t>UF</t>
  </si>
  <si>
    <t>Inf. Adicionais</t>
  </si>
  <si>
    <t>Número do Pedido</t>
  </si>
  <si>
    <t>Campinas,</t>
  </si>
  <si>
    <t>Forma de Pagamento</t>
  </si>
  <si>
    <t>Link de Pagamento - Débito</t>
  </si>
  <si>
    <t>Link de Pagamento - Credito 1x</t>
  </si>
  <si>
    <t>Link de Pagamento - Credito 2x</t>
  </si>
  <si>
    <t>Link de Pagamento - Credito 4x</t>
  </si>
  <si>
    <t>Link de Pagamento - Credito 5x</t>
  </si>
  <si>
    <t>Link de Pagamento - Credito 6x</t>
  </si>
  <si>
    <t>Link de Pagamento - Credito 7x</t>
  </si>
  <si>
    <t>Link de Pagamento - Credito 9x</t>
  </si>
  <si>
    <t>Link de Pagamento - Credito 10x</t>
  </si>
  <si>
    <t>Link de Pagamento - Credito 11x</t>
  </si>
  <si>
    <t>Link de Pagamento - Credito 12x</t>
  </si>
  <si>
    <t>Link de Pagamento - Credito 3x</t>
  </si>
  <si>
    <t>Assinatura do proprietário do cartão</t>
  </si>
  <si>
    <t>DECLARAÇÃO DE RECONHECIMENTO DE COMPRA E AUTORIZAÇÃO DE DÉBITO (LINK DE PAGAMENTO)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</si>
</sst>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5" formatCode="[&lt;=99999999999]000\.000\.000\-00;00\.000\.000\/0000\-00"/>
    <numFmt numFmtId="166" formatCode="\(##\)\ #####\-####"/>
    <numFmt numFmtId="167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222222"/>
      <name val="Times New Roman"/>
      <family val="1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2" fontId="0" fillId="0" borderId="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44" fontId="0" fillId="0" borderId="9" xfId="1" applyFont="1" applyBorder="1" applyProtection="1"/>
    <xf numFmtId="0" fontId="0" fillId="0" borderId="6" xfId="0" applyBorder="1"/>
    <xf numFmtId="0" fontId="0" fillId="0" borderId="10" xfId="0" applyBorder="1" applyAlignment="1">
      <alignment horizontal="center"/>
    </xf>
    <xf numFmtId="2" fontId="0" fillId="0" borderId="10" xfId="2" applyNumberFormat="1" applyFont="1" applyBorder="1" applyAlignment="1" applyProtection="1">
      <alignment horizontal="center" vertical="center"/>
    </xf>
    <xf numFmtId="44" fontId="0" fillId="0" borderId="2" xfId="1" applyFont="1" applyBorder="1" applyAlignment="1" applyProtection="1">
      <alignment horizontal="center"/>
    </xf>
    <xf numFmtId="2" fontId="0" fillId="0" borderId="2" xfId="2" applyNumberFormat="1" applyFont="1" applyBorder="1" applyAlignment="1" applyProtection="1">
      <alignment horizontal="center" vertical="center"/>
    </xf>
    <xf numFmtId="44" fontId="0" fillId="0" borderId="7" xfId="1" applyFont="1" applyBorder="1" applyProtection="1"/>
    <xf numFmtId="0" fontId="2" fillId="4" borderId="2" xfId="0" applyFont="1" applyFill="1" applyBorder="1" applyAlignment="1">
      <alignment horizontal="center"/>
    </xf>
    <xf numFmtId="44" fontId="0" fillId="0" borderId="1" xfId="1" applyFont="1" applyBorder="1" applyProtection="1"/>
    <xf numFmtId="0" fontId="0" fillId="0" borderId="2" xfId="0" applyBorder="1" applyAlignment="1">
      <alignment horizontal="center" vertical="center"/>
    </xf>
    <xf numFmtId="10" fontId="0" fillId="0" borderId="2" xfId="2" applyNumberFormat="1" applyFont="1" applyBorder="1" applyAlignment="1" applyProtection="1">
      <alignment horizontal="center"/>
    </xf>
    <xf numFmtId="0" fontId="0" fillId="5" borderId="2" xfId="0" applyFill="1" applyBorder="1" applyAlignment="1">
      <alignment horizontal="center"/>
    </xf>
    <xf numFmtId="10" fontId="0" fillId="5" borderId="2" xfId="2" applyNumberFormat="1" applyFont="1" applyFill="1" applyBorder="1" applyAlignment="1" applyProtection="1">
      <alignment horizontal="center"/>
    </xf>
    <xf numFmtId="0" fontId="3" fillId="6" borderId="2" xfId="0" applyFont="1" applyFill="1" applyBorder="1" applyAlignment="1">
      <alignment horizontal="center"/>
    </xf>
    <xf numFmtId="44" fontId="3" fillId="6" borderId="2" xfId="1" applyFont="1" applyFill="1" applyBorder="1" applyAlignment="1" applyProtection="1">
      <alignment horizontal="center"/>
    </xf>
    <xf numFmtId="44" fontId="0" fillId="0" borderId="2" xfId="1" applyFont="1" applyBorder="1" applyAlignment="1" applyProtection="1">
      <alignment horizontal="center" vertical="center"/>
    </xf>
    <xf numFmtId="44" fontId="0" fillId="0" borderId="2" xfId="1" applyFont="1" applyBorder="1" applyProtection="1"/>
    <xf numFmtId="2" fontId="3" fillId="6" borderId="11" xfId="2" applyNumberFormat="1" applyFont="1" applyFill="1" applyBorder="1" applyAlignment="1" applyProtection="1">
      <alignment horizontal="center" vertical="center"/>
    </xf>
    <xf numFmtId="44" fontId="0" fillId="0" borderId="6" xfId="1" applyFont="1" applyBorder="1" applyProtection="1"/>
    <xf numFmtId="44" fontId="2" fillId="4" borderId="2" xfId="1" applyFont="1" applyFill="1" applyBorder="1" applyAlignment="1" applyProtection="1">
      <alignment horizontal="center"/>
    </xf>
    <xf numFmtId="44" fontId="0" fillId="0" borderId="2" xfId="0" applyNumberFormat="1" applyBorder="1"/>
    <xf numFmtId="44" fontId="0" fillId="0" borderId="2" xfId="1" applyFont="1" applyFill="1" applyBorder="1" applyProtection="1"/>
    <xf numFmtId="44" fontId="0" fillId="7" borderId="2" xfId="1" applyFont="1" applyFill="1" applyBorder="1" applyProtection="1">
      <protection locked="0"/>
    </xf>
    <xf numFmtId="44" fontId="0" fillId="0" borderId="8" xfId="0" applyNumberFormat="1" applyBorder="1"/>
    <xf numFmtId="44" fontId="0" fillId="0" borderId="2" xfId="1" applyFont="1" applyBorder="1" applyAlignment="1" applyProtection="1"/>
    <xf numFmtId="44" fontId="0" fillId="0" borderId="4" xfId="0" applyNumberFormat="1" applyBorder="1"/>
    <xf numFmtId="0" fontId="4" fillId="8" borderId="2" xfId="0" applyFont="1" applyFill="1" applyBorder="1" applyAlignment="1">
      <alignment horizontal="center" vertical="center" wrapText="1"/>
    </xf>
    <xf numFmtId="9" fontId="0" fillId="0" borderId="14" xfId="2" applyFont="1" applyBorder="1" applyAlignment="1" applyProtection="1">
      <alignment horizontal="left"/>
    </xf>
    <xf numFmtId="0" fontId="0" fillId="0" borderId="0" xfId="0" applyAlignment="1">
      <alignment horizontal="center"/>
    </xf>
    <xf numFmtId="2" fontId="0" fillId="0" borderId="0" xfId="2" applyNumberFormat="1" applyFont="1" applyBorder="1" applyAlignment="1" applyProtection="1">
      <alignment horizontal="center" vertical="center"/>
    </xf>
    <xf numFmtId="0" fontId="3" fillId="6" borderId="2" xfId="0" applyFont="1" applyFill="1" applyBorder="1" applyAlignment="1">
      <alignment horizontal="right"/>
    </xf>
    <xf numFmtId="0" fontId="0" fillId="0" borderId="15" xfId="0" applyBorder="1"/>
    <xf numFmtId="0" fontId="3" fillId="6" borderId="26" xfId="0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19" xfId="0" applyBorder="1" applyAlignment="1">
      <alignment horizontal="left" vertical="center" indent="1"/>
    </xf>
    <xf numFmtId="0" fontId="0" fillId="0" borderId="1" xfId="0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44" fontId="0" fillId="0" borderId="2" xfId="1" applyFont="1" applyBorder="1" applyProtection="1">
      <protection locked="0"/>
    </xf>
    <xf numFmtId="0" fontId="0" fillId="0" borderId="27" xfId="0" applyBorder="1"/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44" fontId="3" fillId="6" borderId="2" xfId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 wrapText="1"/>
    </xf>
    <xf numFmtId="165" fontId="0" fillId="0" borderId="12" xfId="0" applyNumberFormat="1" applyBorder="1" applyAlignment="1" applyProtection="1">
      <alignment horizontal="center"/>
      <protection locked="0"/>
    </xf>
    <xf numFmtId="165" fontId="0" fillId="0" borderId="13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2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167" fontId="0" fillId="0" borderId="5" xfId="0" applyNumberFormat="1" applyBorder="1" applyAlignment="1">
      <alignment horizontal="left"/>
    </xf>
    <xf numFmtId="167" fontId="0" fillId="0" borderId="3" xfId="0" applyNumberForma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8D492-3BB0-4EC9-99DC-FBCB840BE803}">
  <dimension ref="B1:Q31"/>
  <sheetViews>
    <sheetView topLeftCell="A7" workbookViewId="0">
      <selection activeCell="C3" sqref="C3"/>
    </sheetView>
  </sheetViews>
  <sheetFormatPr defaultColWidth="16.42578125" defaultRowHeight="15" x14ac:dyDescent="0.25"/>
  <cols>
    <col min="1" max="1" width="3.7109375" style="7" customWidth="1"/>
    <col min="2" max="2" width="14.7109375" style="7" customWidth="1"/>
    <col min="3" max="3" width="14.42578125" style="19" customWidth="1"/>
    <col min="4" max="4" width="14" style="7" customWidth="1"/>
    <col min="5" max="5" width="14.28515625" style="7" customWidth="1"/>
    <col min="6" max="7" width="13.140625" style="7" customWidth="1"/>
    <col min="8" max="8" width="2.140625" style="7" customWidth="1"/>
    <col min="9" max="11" width="12.7109375" style="7" customWidth="1"/>
    <col min="12" max="12" width="2.42578125" style="7" customWidth="1"/>
    <col min="13" max="13" width="12" style="7" customWidth="1"/>
    <col min="14" max="14" width="15.7109375" style="7" customWidth="1"/>
    <col min="15" max="16" width="13.85546875" style="7" customWidth="1"/>
    <col min="17" max="18" width="16.42578125" style="7" customWidth="1"/>
    <col min="19" max="16384" width="16.42578125" style="7"/>
  </cols>
  <sheetData>
    <row r="1" spans="2:15" x14ac:dyDescent="0.25">
      <c r="B1" s="10"/>
      <c r="C1" s="11"/>
      <c r="D1" s="10"/>
      <c r="E1" s="24" t="s">
        <v>36</v>
      </c>
      <c r="F1" s="24" t="s">
        <v>37</v>
      </c>
      <c r="G1" s="24" t="s">
        <v>45</v>
      </c>
    </row>
    <row r="2" spans="2:15" x14ac:dyDescent="0.25">
      <c r="B2" s="24" t="s">
        <v>39</v>
      </c>
      <c r="C2" s="33">
        <v>130</v>
      </c>
      <c r="D2" s="3"/>
      <c r="E2" s="35">
        <v>100</v>
      </c>
      <c r="F2" s="35">
        <v>149.99</v>
      </c>
      <c r="G2" s="2" t="s">
        <v>48</v>
      </c>
      <c r="H2" s="1"/>
    </row>
    <row r="3" spans="2:15" x14ac:dyDescent="0.25">
      <c r="B3" s="24" t="s">
        <v>42</v>
      </c>
      <c r="C3" s="31">
        <f>SUM(F21:F29)</f>
        <v>260</v>
      </c>
      <c r="D3" s="38"/>
      <c r="E3" s="35">
        <v>150</v>
      </c>
      <c r="F3" s="35">
        <v>249.99</v>
      </c>
      <c r="G3" s="2" t="s">
        <v>2</v>
      </c>
      <c r="H3" s="1"/>
    </row>
    <row r="4" spans="2:15" x14ac:dyDescent="0.25">
      <c r="B4" s="24" t="s">
        <v>46</v>
      </c>
      <c r="C4" s="32">
        <f>SUM(G21:G29)</f>
        <v>290</v>
      </c>
      <c r="D4" s="36"/>
      <c r="E4" s="35">
        <v>250</v>
      </c>
      <c r="F4" s="37" t="s">
        <v>49</v>
      </c>
      <c r="G4" s="2" t="s">
        <v>6</v>
      </c>
      <c r="H4" s="1"/>
      <c r="K4" s="1"/>
      <c r="L4" s="9"/>
      <c r="M4" s="9"/>
      <c r="O4" s="8"/>
    </row>
    <row r="5" spans="2:15" x14ac:dyDescent="0.25">
      <c r="B5" s="12"/>
      <c r="C5" s="29"/>
      <c r="E5" s="12"/>
      <c r="F5" s="12"/>
      <c r="G5" s="12"/>
      <c r="J5" s="17"/>
      <c r="K5" s="9"/>
      <c r="L5" s="9"/>
      <c r="M5" s="53" t="s">
        <v>35</v>
      </c>
      <c r="N5" s="53"/>
      <c r="O5" s="53"/>
    </row>
    <row r="6" spans="2:15" x14ac:dyDescent="0.25">
      <c r="B6" s="24" t="s">
        <v>0</v>
      </c>
      <c r="C6" s="25" t="s">
        <v>24</v>
      </c>
      <c r="D6" s="25" t="s">
        <v>23</v>
      </c>
      <c r="E6" s="25" t="s">
        <v>38</v>
      </c>
      <c r="F6" s="25" t="s">
        <v>25</v>
      </c>
      <c r="I6" s="24" t="s">
        <v>26</v>
      </c>
      <c r="J6" s="24" t="s">
        <v>27</v>
      </c>
      <c r="K6" s="24" t="s">
        <v>33</v>
      </c>
      <c r="M6" s="24" t="s">
        <v>45</v>
      </c>
      <c r="N6" s="28" t="s">
        <v>36</v>
      </c>
      <c r="O6" s="28" t="s">
        <v>37</v>
      </c>
    </row>
    <row r="7" spans="2:15" x14ac:dyDescent="0.25">
      <c r="B7" s="18" t="s">
        <v>15</v>
      </c>
      <c r="C7" s="15">
        <f>D7/2</f>
        <v>145</v>
      </c>
      <c r="D7" s="15">
        <f t="shared" ref="D7:D17" si="0">IF($C$4&gt;=N7,$C$4,$C$4+($C$4*((N21)/100)))</f>
        <v>290</v>
      </c>
      <c r="E7" s="15">
        <f>$C$4/2</f>
        <v>145</v>
      </c>
      <c r="F7" s="15">
        <f t="shared" ref="F7:F12" si="1">C7-E7</f>
        <v>0</v>
      </c>
      <c r="I7" s="20" t="s">
        <v>28</v>
      </c>
      <c r="J7" s="20" t="s">
        <v>29</v>
      </c>
      <c r="K7" s="21">
        <v>9.7000000000000003E-3</v>
      </c>
      <c r="M7" s="2">
        <v>2</v>
      </c>
      <c r="N7" s="26">
        <v>150</v>
      </c>
      <c r="O7" s="27">
        <v>249.99</v>
      </c>
    </row>
    <row r="8" spans="2:15" x14ac:dyDescent="0.25">
      <c r="B8" s="18" t="s">
        <v>16</v>
      </c>
      <c r="C8" s="15">
        <f>D8/3</f>
        <v>96.666666666666671</v>
      </c>
      <c r="D8" s="15">
        <f t="shared" si="0"/>
        <v>290</v>
      </c>
      <c r="E8" s="15">
        <f>$C$4/3</f>
        <v>96.666666666666671</v>
      </c>
      <c r="F8" s="15">
        <f t="shared" si="1"/>
        <v>0</v>
      </c>
      <c r="I8" s="2" t="s">
        <v>30</v>
      </c>
      <c r="J8" s="2" t="s">
        <v>31</v>
      </c>
      <c r="K8" s="21">
        <v>2.29E-2</v>
      </c>
      <c r="M8" s="2">
        <v>3</v>
      </c>
      <c r="N8" s="26">
        <v>250</v>
      </c>
      <c r="O8" s="27">
        <v>800</v>
      </c>
    </row>
    <row r="9" spans="2:15" x14ac:dyDescent="0.25">
      <c r="B9" s="18" t="s">
        <v>17</v>
      </c>
      <c r="C9" s="15">
        <f>D9/4</f>
        <v>72.5</v>
      </c>
      <c r="D9" s="15">
        <f t="shared" si="0"/>
        <v>290</v>
      </c>
      <c r="E9" s="15">
        <f>$C$4/4</f>
        <v>72.5</v>
      </c>
      <c r="F9" s="15">
        <f t="shared" si="1"/>
        <v>0</v>
      </c>
      <c r="I9" s="22" t="s">
        <v>32</v>
      </c>
      <c r="J9" s="22" t="s">
        <v>31</v>
      </c>
      <c r="K9" s="23" t="s">
        <v>34</v>
      </c>
      <c r="M9" s="2">
        <v>4</v>
      </c>
      <c r="N9" s="26">
        <v>250</v>
      </c>
      <c r="O9" s="27">
        <v>800</v>
      </c>
    </row>
    <row r="10" spans="2:15" x14ac:dyDescent="0.25">
      <c r="B10" s="18" t="s">
        <v>18</v>
      </c>
      <c r="C10" s="15">
        <f>D10/5</f>
        <v>58</v>
      </c>
      <c r="D10" s="15">
        <f t="shared" si="0"/>
        <v>290</v>
      </c>
      <c r="E10" s="15">
        <f>$C$4/5</f>
        <v>58</v>
      </c>
      <c r="F10" s="15">
        <f t="shared" si="1"/>
        <v>0</v>
      </c>
      <c r="I10" s="13" t="s">
        <v>2</v>
      </c>
      <c r="J10" s="2" t="s">
        <v>31</v>
      </c>
      <c r="K10" s="16">
        <v>4.1500000000000004</v>
      </c>
      <c r="M10" s="2">
        <v>5</v>
      </c>
      <c r="N10" s="26">
        <v>250</v>
      </c>
      <c r="O10" s="27">
        <v>800</v>
      </c>
    </row>
    <row r="11" spans="2:15" x14ac:dyDescent="0.25">
      <c r="B11" s="18" t="s">
        <v>19</v>
      </c>
      <c r="C11" s="15">
        <f>D11/6</f>
        <v>48.333333333333336</v>
      </c>
      <c r="D11" s="15">
        <f t="shared" si="0"/>
        <v>290</v>
      </c>
      <c r="E11" s="15">
        <f>$C$4/6</f>
        <v>48.333333333333336</v>
      </c>
      <c r="F11" s="15">
        <f t="shared" si="1"/>
        <v>0</v>
      </c>
      <c r="I11" s="2" t="s">
        <v>3</v>
      </c>
      <c r="J11" s="2" t="s">
        <v>31</v>
      </c>
      <c r="K11" s="14">
        <v>4.8499999999999996</v>
      </c>
      <c r="M11" s="2">
        <v>6</v>
      </c>
      <c r="N11" s="26">
        <v>250</v>
      </c>
      <c r="O11" s="27">
        <v>800</v>
      </c>
    </row>
    <row r="12" spans="2:15" x14ac:dyDescent="0.25">
      <c r="B12" s="18" t="s">
        <v>20</v>
      </c>
      <c r="C12" s="15">
        <f>D12/7</f>
        <v>46.507714285714279</v>
      </c>
      <c r="D12" s="15">
        <f t="shared" si="0"/>
        <v>325.55399999999997</v>
      </c>
      <c r="E12" s="15">
        <f>$C$4/7</f>
        <v>41.428571428571431</v>
      </c>
      <c r="F12" s="15">
        <f t="shared" si="1"/>
        <v>5.0791428571428483</v>
      </c>
      <c r="H12" s="1"/>
      <c r="I12" s="2" t="s">
        <v>4</v>
      </c>
      <c r="J12" s="2" t="s">
        <v>31</v>
      </c>
      <c r="K12" s="16">
        <v>5.55</v>
      </c>
      <c r="M12" s="2">
        <v>7</v>
      </c>
      <c r="N12" s="26">
        <v>50000</v>
      </c>
      <c r="O12" s="27"/>
    </row>
    <row r="13" spans="2:15" x14ac:dyDescent="0.25">
      <c r="B13" s="18" t="s">
        <v>21</v>
      </c>
      <c r="C13" s="15">
        <f>D13/8</f>
        <v>40.948</v>
      </c>
      <c r="D13" s="15">
        <f t="shared" si="0"/>
        <v>327.584</v>
      </c>
      <c r="E13" s="15">
        <f>$C$4/8</f>
        <v>36.25</v>
      </c>
      <c r="F13" s="15">
        <f>C13-E13</f>
        <v>4.6980000000000004</v>
      </c>
      <c r="G13" s="29"/>
      <c r="I13" s="2" t="s">
        <v>5</v>
      </c>
      <c r="J13" s="2" t="s">
        <v>31</v>
      </c>
      <c r="K13" s="16">
        <v>6.25</v>
      </c>
      <c r="M13" s="2">
        <v>8</v>
      </c>
      <c r="N13" s="26">
        <v>50000</v>
      </c>
      <c r="O13" s="27"/>
    </row>
    <row r="14" spans="2:15" x14ac:dyDescent="0.25">
      <c r="B14" s="18" t="s">
        <v>22</v>
      </c>
      <c r="C14" s="15">
        <f>D14/9</f>
        <v>36.623777777777775</v>
      </c>
      <c r="D14" s="15">
        <f t="shared" si="0"/>
        <v>329.61399999999998</v>
      </c>
      <c r="E14" s="15">
        <f>$C$4/9</f>
        <v>32.222222222222221</v>
      </c>
      <c r="F14" s="15">
        <f>C14-E14</f>
        <v>4.4015555555555537</v>
      </c>
      <c r="I14" s="2" t="s">
        <v>6</v>
      </c>
      <c r="J14" s="2" t="s">
        <v>31</v>
      </c>
      <c r="K14" s="16">
        <v>6.95</v>
      </c>
      <c r="M14" s="2">
        <v>9</v>
      </c>
      <c r="N14" s="26">
        <v>50000</v>
      </c>
      <c r="O14" s="27"/>
    </row>
    <row r="15" spans="2:15" x14ac:dyDescent="0.25">
      <c r="B15" s="18" t="s">
        <v>10</v>
      </c>
      <c r="C15" s="15">
        <f>D15/10</f>
        <v>33.164400000000001</v>
      </c>
      <c r="D15" s="15">
        <f t="shared" si="0"/>
        <v>331.64400000000001</v>
      </c>
      <c r="E15" s="15">
        <f>$C$4/10</f>
        <v>29</v>
      </c>
      <c r="F15" s="15">
        <f>C15-E15</f>
        <v>4.1644000000000005</v>
      </c>
      <c r="I15" s="2" t="s">
        <v>7</v>
      </c>
      <c r="J15" s="2" t="s">
        <v>31</v>
      </c>
      <c r="K15" s="16">
        <v>12.26</v>
      </c>
      <c r="M15" s="2">
        <v>10</v>
      </c>
      <c r="N15" s="26">
        <v>50000</v>
      </c>
      <c r="O15" s="27"/>
    </row>
    <row r="16" spans="2:15" x14ac:dyDescent="0.25">
      <c r="B16" s="18" t="s">
        <v>11</v>
      </c>
      <c r="C16" s="15">
        <f>D16/11</f>
        <v>30.334</v>
      </c>
      <c r="D16" s="15">
        <f t="shared" si="0"/>
        <v>333.67399999999998</v>
      </c>
      <c r="E16" s="15">
        <f>$C$4/11</f>
        <v>26.363636363636363</v>
      </c>
      <c r="F16" s="15">
        <f>C16-E16</f>
        <v>3.9703636363636363</v>
      </c>
      <c r="I16" s="2" t="s">
        <v>8</v>
      </c>
      <c r="J16" s="2" t="s">
        <v>31</v>
      </c>
      <c r="K16" s="16">
        <v>12.96</v>
      </c>
      <c r="M16" s="2">
        <v>11</v>
      </c>
      <c r="N16" s="26">
        <v>50000</v>
      </c>
      <c r="O16" s="27"/>
    </row>
    <row r="17" spans="2:17" x14ac:dyDescent="0.25">
      <c r="B17" s="18" t="s">
        <v>12</v>
      </c>
      <c r="C17" s="15">
        <f>D17/12</f>
        <v>27.975333333333335</v>
      </c>
      <c r="D17" s="15">
        <f t="shared" si="0"/>
        <v>335.70400000000001</v>
      </c>
      <c r="E17" s="15">
        <f>$C$4/12</f>
        <v>24.166666666666668</v>
      </c>
      <c r="F17" s="15">
        <f>C17-E17</f>
        <v>3.8086666666666673</v>
      </c>
      <c r="I17" s="2" t="s">
        <v>9</v>
      </c>
      <c r="J17" s="2" t="s">
        <v>31</v>
      </c>
      <c r="K17" s="16">
        <v>13.66</v>
      </c>
      <c r="M17" s="2">
        <v>12</v>
      </c>
      <c r="N17" s="26">
        <v>50000</v>
      </c>
      <c r="O17" s="27"/>
    </row>
    <row r="18" spans="2:17" x14ac:dyDescent="0.25">
      <c r="I18" s="2" t="s">
        <v>10</v>
      </c>
      <c r="J18" s="2" t="s">
        <v>31</v>
      </c>
      <c r="K18" s="16">
        <v>14.36</v>
      </c>
      <c r="M18" s="9"/>
      <c r="Q18" s="34"/>
    </row>
    <row r="19" spans="2:17" ht="15" customHeight="1" x14ac:dyDescent="0.25">
      <c r="B19" s="53" t="s">
        <v>40</v>
      </c>
      <c r="C19" s="53"/>
      <c r="D19" s="54" t="s">
        <v>44</v>
      </c>
      <c r="E19" s="55"/>
      <c r="F19" s="53" t="s">
        <v>43</v>
      </c>
      <c r="G19" s="53"/>
      <c r="I19" s="2" t="s">
        <v>11</v>
      </c>
      <c r="J19" s="2" t="s">
        <v>31</v>
      </c>
      <c r="K19" s="16">
        <v>15.06</v>
      </c>
    </row>
    <row r="20" spans="2:17" x14ac:dyDescent="0.25">
      <c r="B20" s="25" t="s">
        <v>36</v>
      </c>
      <c r="C20" s="25" t="s">
        <v>37</v>
      </c>
      <c r="D20" s="25" t="s">
        <v>42</v>
      </c>
      <c r="E20" s="25" t="s">
        <v>32</v>
      </c>
      <c r="F20" s="25" t="s">
        <v>42</v>
      </c>
      <c r="G20" s="25" t="s">
        <v>32</v>
      </c>
      <c r="I20" s="2" t="s">
        <v>12</v>
      </c>
      <c r="J20" s="2" t="s">
        <v>31</v>
      </c>
      <c r="K20" s="16">
        <v>15.76</v>
      </c>
      <c r="M20" s="24" t="s">
        <v>0</v>
      </c>
      <c r="N20" s="24" t="s">
        <v>1</v>
      </c>
      <c r="O20" s="25" t="s">
        <v>14</v>
      </c>
      <c r="P20" s="25" t="s">
        <v>13</v>
      </c>
      <c r="Q20" s="56" t="s">
        <v>47</v>
      </c>
    </row>
    <row r="21" spans="2:17" x14ac:dyDescent="0.25">
      <c r="B21" s="30">
        <v>0</v>
      </c>
      <c r="C21" s="30">
        <v>129.9</v>
      </c>
      <c r="D21" s="30">
        <v>80</v>
      </c>
      <c r="E21" s="30">
        <v>100</v>
      </c>
      <c r="F21" s="15" t="str">
        <f>IF($C$2&lt;=$C$21,D21+$C$2,"")</f>
        <v/>
      </c>
      <c r="G21" s="15" t="str">
        <f>IF($C$2&lt;=$C$21,E21+$C$2,"")</f>
        <v/>
      </c>
      <c r="I21" s="39"/>
      <c r="J21" s="39"/>
      <c r="K21" s="40"/>
      <c r="M21" s="6" t="s">
        <v>15</v>
      </c>
      <c r="N21" s="4">
        <f t="shared" ref="N21:N31" si="2">K10</f>
        <v>4.1500000000000004</v>
      </c>
      <c r="O21" s="15">
        <f t="shared" ref="O21:O27" si="3">($C$4*(N21))/100</f>
        <v>12.035</v>
      </c>
      <c r="P21" s="15">
        <f t="shared" ref="P21:P27" si="4">$C$4-O21</f>
        <v>277.96499999999997</v>
      </c>
      <c r="Q21" s="56"/>
    </row>
    <row r="22" spans="2:17" x14ac:dyDescent="0.25">
      <c r="B22" s="30">
        <v>130</v>
      </c>
      <c r="C22" s="30">
        <v>199.99</v>
      </c>
      <c r="D22" s="30">
        <v>130</v>
      </c>
      <c r="E22" s="30">
        <v>160</v>
      </c>
      <c r="F22" s="15">
        <f t="shared" ref="F22:F29" si="5">IF(AND($C$2&gt;=B22,$C$2&lt;=C22),D22+$C$2,"")</f>
        <v>260</v>
      </c>
      <c r="G22" s="15">
        <f t="shared" ref="G22:G29" si="6">IF(AND($C$2&gt;=B22,$C$2&lt;=C22),E22+$C$2,"")</f>
        <v>290</v>
      </c>
      <c r="J22" s="19"/>
      <c r="M22" s="6" t="s">
        <v>16</v>
      </c>
      <c r="N22" s="4">
        <f t="shared" si="2"/>
        <v>4.8499999999999996</v>
      </c>
      <c r="O22" s="15">
        <f t="shared" si="3"/>
        <v>14.065</v>
      </c>
      <c r="P22" s="15">
        <f t="shared" si="4"/>
        <v>275.935</v>
      </c>
      <c r="Q22" s="56"/>
    </row>
    <row r="23" spans="2:17" x14ac:dyDescent="0.25">
      <c r="B23" s="30">
        <v>200</v>
      </c>
      <c r="C23" s="30">
        <v>399.99</v>
      </c>
      <c r="D23" s="30">
        <v>160</v>
      </c>
      <c r="E23" s="30">
        <v>200</v>
      </c>
      <c r="F23" s="15" t="str">
        <f t="shared" si="5"/>
        <v/>
      </c>
      <c r="G23" s="15" t="str">
        <f t="shared" si="6"/>
        <v/>
      </c>
      <c r="J23" s="19"/>
      <c r="M23" s="6" t="s">
        <v>17</v>
      </c>
      <c r="N23" s="4">
        <f t="shared" si="2"/>
        <v>5.55</v>
      </c>
      <c r="O23" s="15">
        <f t="shared" si="3"/>
        <v>16.094999999999999</v>
      </c>
      <c r="P23" s="15">
        <f t="shared" si="4"/>
        <v>273.90499999999997</v>
      </c>
      <c r="Q23" s="56"/>
    </row>
    <row r="24" spans="2:17" x14ac:dyDescent="0.25">
      <c r="B24" s="30">
        <v>400</v>
      </c>
      <c r="C24" s="30">
        <v>599.99</v>
      </c>
      <c r="D24" s="30">
        <v>200</v>
      </c>
      <c r="E24" s="30">
        <v>260</v>
      </c>
      <c r="F24" s="15" t="str">
        <f t="shared" si="5"/>
        <v/>
      </c>
      <c r="G24" s="15" t="str">
        <f t="shared" si="6"/>
        <v/>
      </c>
      <c r="J24" s="19"/>
      <c r="M24" s="6" t="s">
        <v>18</v>
      </c>
      <c r="N24" s="4">
        <f t="shared" si="2"/>
        <v>6.25</v>
      </c>
      <c r="O24" s="15">
        <f t="shared" si="3"/>
        <v>18.125</v>
      </c>
      <c r="P24" s="15">
        <f t="shared" si="4"/>
        <v>271.875</v>
      </c>
      <c r="Q24" s="56"/>
    </row>
    <row r="25" spans="2:17" x14ac:dyDescent="0.25">
      <c r="B25" s="30">
        <v>600</v>
      </c>
      <c r="C25" s="30">
        <v>799.99</v>
      </c>
      <c r="D25" s="30">
        <v>240</v>
      </c>
      <c r="E25" s="30">
        <v>310</v>
      </c>
      <c r="F25" s="15" t="str">
        <f t="shared" si="5"/>
        <v/>
      </c>
      <c r="G25" s="15" t="str">
        <f t="shared" si="6"/>
        <v/>
      </c>
      <c r="J25" s="19"/>
      <c r="M25" s="6" t="s">
        <v>19</v>
      </c>
      <c r="N25" s="4">
        <f t="shared" si="2"/>
        <v>6.95</v>
      </c>
      <c r="O25" s="15">
        <f t="shared" si="3"/>
        <v>20.155000000000001</v>
      </c>
      <c r="P25" s="15">
        <f t="shared" si="4"/>
        <v>269.84500000000003</v>
      </c>
      <c r="Q25" s="56"/>
    </row>
    <row r="26" spans="2:17" x14ac:dyDescent="0.25">
      <c r="B26" s="30">
        <v>800</v>
      </c>
      <c r="C26" s="30">
        <v>999.99</v>
      </c>
      <c r="D26" s="30">
        <v>270</v>
      </c>
      <c r="E26" s="30">
        <v>360</v>
      </c>
      <c r="F26" s="15" t="str">
        <f t="shared" si="5"/>
        <v/>
      </c>
      <c r="G26" s="15" t="str">
        <f t="shared" si="6"/>
        <v/>
      </c>
      <c r="J26" s="19"/>
      <c r="M26" s="5" t="s">
        <v>20</v>
      </c>
      <c r="N26" s="4">
        <f t="shared" si="2"/>
        <v>12.26</v>
      </c>
      <c r="O26" s="15">
        <f t="shared" si="3"/>
        <v>35.554000000000002</v>
      </c>
      <c r="P26" s="15">
        <f t="shared" si="4"/>
        <v>254.446</v>
      </c>
      <c r="Q26" s="56"/>
    </row>
    <row r="27" spans="2:17" x14ac:dyDescent="0.25">
      <c r="B27" s="30">
        <v>1000</v>
      </c>
      <c r="C27" s="30">
        <v>1199.99</v>
      </c>
      <c r="D27" s="30">
        <v>300</v>
      </c>
      <c r="E27" s="30">
        <v>430</v>
      </c>
      <c r="F27" s="15" t="str">
        <f t="shared" si="5"/>
        <v/>
      </c>
      <c r="G27" s="15" t="str">
        <f t="shared" si="6"/>
        <v/>
      </c>
      <c r="J27" s="19"/>
      <c r="M27" s="5" t="s">
        <v>21</v>
      </c>
      <c r="N27" s="4">
        <f t="shared" si="2"/>
        <v>12.96</v>
      </c>
      <c r="O27" s="15">
        <f t="shared" si="3"/>
        <v>37.584000000000003</v>
      </c>
      <c r="P27" s="15">
        <f t="shared" si="4"/>
        <v>252.416</v>
      </c>
      <c r="Q27" s="56"/>
    </row>
    <row r="28" spans="2:17" x14ac:dyDescent="0.25">
      <c r="B28" s="30">
        <v>1200</v>
      </c>
      <c r="C28" s="30">
        <v>1399.99</v>
      </c>
      <c r="D28" s="30">
        <v>360</v>
      </c>
      <c r="E28" s="30">
        <v>500</v>
      </c>
      <c r="F28" s="15" t="str">
        <f t="shared" si="5"/>
        <v/>
      </c>
      <c r="G28" s="15" t="str">
        <f t="shared" si="6"/>
        <v/>
      </c>
      <c r="J28" s="19"/>
      <c r="M28" s="5" t="s">
        <v>22</v>
      </c>
      <c r="N28" s="4">
        <f t="shared" si="2"/>
        <v>13.66</v>
      </c>
      <c r="O28" s="15">
        <f>($C$4*(N28))/100</f>
        <v>39.614000000000004</v>
      </c>
      <c r="P28" s="15">
        <f>$C$4-O28</f>
        <v>250.386</v>
      </c>
      <c r="Q28" s="56"/>
    </row>
    <row r="29" spans="2:17" x14ac:dyDescent="0.25">
      <c r="B29" s="30">
        <v>1400</v>
      </c>
      <c r="C29" s="30">
        <v>1599.99</v>
      </c>
      <c r="D29" s="30">
        <v>400</v>
      </c>
      <c r="E29" s="30">
        <v>550</v>
      </c>
      <c r="F29" s="15" t="str">
        <f t="shared" si="5"/>
        <v/>
      </c>
      <c r="G29" s="15" t="str">
        <f t="shared" si="6"/>
        <v/>
      </c>
      <c r="J29" s="19"/>
      <c r="M29" s="5" t="s">
        <v>10</v>
      </c>
      <c r="N29" s="4">
        <f t="shared" si="2"/>
        <v>14.36</v>
      </c>
      <c r="O29" s="15">
        <f>($C$4*(N29))/100</f>
        <v>41.643999999999998</v>
      </c>
      <c r="P29" s="15">
        <f>$C$4-O29</f>
        <v>248.35599999999999</v>
      </c>
      <c r="Q29" s="56"/>
    </row>
    <row r="30" spans="2:17" x14ac:dyDescent="0.25">
      <c r="B30" s="30">
        <v>1200</v>
      </c>
      <c r="C30" s="57" t="s">
        <v>41</v>
      </c>
      <c r="D30" s="57"/>
      <c r="E30" s="57"/>
      <c r="F30" s="57"/>
      <c r="G30" s="57"/>
      <c r="J30" s="19"/>
      <c r="M30" s="5" t="s">
        <v>11</v>
      </c>
      <c r="N30" s="4">
        <f t="shared" si="2"/>
        <v>15.06</v>
      </c>
      <c r="O30" s="15">
        <f>($C$4*(N30))/100</f>
        <v>43.674000000000007</v>
      </c>
      <c r="P30" s="15">
        <f>$C$4-O30</f>
        <v>246.32599999999999</v>
      </c>
      <c r="Q30" s="56"/>
    </row>
    <row r="31" spans="2:17" x14ac:dyDescent="0.25">
      <c r="C31" s="7"/>
      <c r="G31" s="1"/>
      <c r="J31" s="19"/>
      <c r="M31" s="5" t="s">
        <v>12</v>
      </c>
      <c r="N31" s="4">
        <f t="shared" si="2"/>
        <v>15.76</v>
      </c>
      <c r="O31" s="15">
        <f>($C$4*(N31))/100</f>
        <v>45.703999999999994</v>
      </c>
      <c r="P31" s="15">
        <f>$C$4-O31</f>
        <v>244.29599999999999</v>
      </c>
      <c r="Q31" s="56"/>
    </row>
  </sheetData>
  <mergeCells count="6">
    <mergeCell ref="M5:O5"/>
    <mergeCell ref="B19:C19"/>
    <mergeCell ref="D19:E19"/>
    <mergeCell ref="F19:G19"/>
    <mergeCell ref="Q20:Q31"/>
    <mergeCell ref="C30:G30"/>
  </mergeCells>
  <conditionalFormatting sqref="C7:F7">
    <cfRule type="expression" dxfId="15" priority="12">
      <formula>IF($F$7=0,1,0)</formula>
    </cfRule>
  </conditionalFormatting>
  <conditionalFormatting sqref="C8:F8">
    <cfRule type="expression" dxfId="14" priority="13">
      <formula>IF($F$8=0,1,0)</formula>
    </cfRule>
  </conditionalFormatting>
  <conditionalFormatting sqref="C9:F9">
    <cfRule type="expression" dxfId="13" priority="14">
      <formula>IF($F$9=0,1,0)</formula>
    </cfRule>
  </conditionalFormatting>
  <conditionalFormatting sqref="C10:F10">
    <cfRule type="expression" dxfId="12" priority="15">
      <formula>IF($F$10=0,1,0)</formula>
    </cfRule>
  </conditionalFormatting>
  <conditionalFormatting sqref="C11:F11">
    <cfRule type="expression" dxfId="11" priority="16">
      <formula>IF($F$11=0,1,0)</formula>
    </cfRule>
  </conditionalFormatting>
  <conditionalFormatting sqref="P21">
    <cfRule type="expression" dxfId="10" priority="1">
      <formula>IF($C$3&gt;$P$21,1,0)</formula>
    </cfRule>
  </conditionalFormatting>
  <conditionalFormatting sqref="P22">
    <cfRule type="expression" dxfId="9" priority="2">
      <formula>IF($C$3&gt;$P$22,1,0)</formula>
    </cfRule>
  </conditionalFormatting>
  <conditionalFormatting sqref="P23">
    <cfRule type="expression" dxfId="8" priority="3">
      <formula>IF($C$3&gt;$P$23,1,0)</formula>
    </cfRule>
  </conditionalFormatting>
  <conditionalFormatting sqref="P24">
    <cfRule type="expression" dxfId="7" priority="4">
      <formula>IF($C$3&gt;$P$24,1,0)</formula>
    </cfRule>
  </conditionalFormatting>
  <conditionalFormatting sqref="P25">
    <cfRule type="expression" dxfId="6" priority="5">
      <formula>IF($C$3&gt;$P$25,1,0)</formula>
    </cfRule>
  </conditionalFormatting>
  <conditionalFormatting sqref="P26">
    <cfRule type="expression" dxfId="5" priority="6">
      <formula>IF($C$3&gt;$P$26,1,0)</formula>
    </cfRule>
  </conditionalFormatting>
  <conditionalFormatting sqref="P27">
    <cfRule type="expression" dxfId="4" priority="7">
      <formula>IF($C$3&gt;$P$27,1,0)</formula>
    </cfRule>
  </conditionalFormatting>
  <conditionalFormatting sqref="P28">
    <cfRule type="expression" dxfId="3" priority="8">
      <formula>IF($C$3&gt;$P$28,1,0)</formula>
    </cfRule>
  </conditionalFormatting>
  <conditionalFormatting sqref="P29">
    <cfRule type="expression" dxfId="2" priority="9">
      <formula>IF($C$3&gt;$P$29,1,0)</formula>
    </cfRule>
  </conditionalFormatting>
  <conditionalFormatting sqref="P30">
    <cfRule type="expression" dxfId="1" priority="10">
      <formula>IF($C$3&gt;$P$30,1,0)</formula>
    </cfRule>
  </conditionalFormatting>
  <conditionalFormatting sqref="P31">
    <cfRule type="expression" dxfId="0" priority="11">
      <formula>IF($C$3&gt;$P$31,1,0)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61EE8-7AB3-48F5-A843-875631776D7B}">
  <dimension ref="A1:H31"/>
  <sheetViews>
    <sheetView tabSelected="1" workbookViewId="0">
      <selection activeCell="B1" sqref="B1:E2"/>
    </sheetView>
  </sheetViews>
  <sheetFormatPr defaultRowHeight="15" x14ac:dyDescent="0.25"/>
  <cols>
    <col min="1" max="1" width="1.7109375" style="7" customWidth="1"/>
    <col min="2" max="2" width="22.5703125" style="7" customWidth="1"/>
    <col min="3" max="3" width="26.5703125" style="7" customWidth="1"/>
    <col min="4" max="4" width="16" style="7" customWidth="1"/>
    <col min="5" max="5" width="24.7109375" style="7" customWidth="1"/>
    <col min="6" max="6" width="1.7109375" style="7" customWidth="1"/>
    <col min="7" max="7" width="9.140625" style="7"/>
    <col min="8" max="8" width="30" style="7" hidden="1" customWidth="1"/>
    <col min="9" max="16384" width="9.140625" style="7"/>
  </cols>
  <sheetData>
    <row r="1" spans="1:8" ht="23.25" customHeight="1" x14ac:dyDescent="0.25">
      <c r="A1" s="9"/>
      <c r="B1" s="58" t="s">
        <v>83</v>
      </c>
      <c r="C1" s="58"/>
      <c r="D1" s="58"/>
      <c r="E1" s="58"/>
    </row>
    <row r="2" spans="1:8" ht="23.25" customHeight="1" x14ac:dyDescent="0.25">
      <c r="A2" s="9"/>
      <c r="B2" s="58"/>
      <c r="C2" s="58"/>
      <c r="D2" s="58"/>
      <c r="E2" s="58"/>
    </row>
    <row r="3" spans="1:8" ht="8.25" customHeight="1" x14ac:dyDescent="0.25"/>
    <row r="4" spans="1:8" x14ac:dyDescent="0.25">
      <c r="A4" s="9"/>
      <c r="B4" s="53" t="s">
        <v>53</v>
      </c>
      <c r="C4" s="53"/>
      <c r="D4" s="53"/>
      <c r="E4" s="53"/>
      <c r="H4" s="7" t="s">
        <v>69</v>
      </c>
    </row>
    <row r="5" spans="1:8" x14ac:dyDescent="0.25">
      <c r="A5" s="9"/>
      <c r="B5" s="41" t="s">
        <v>57</v>
      </c>
      <c r="C5" s="61"/>
      <c r="D5" s="61"/>
      <c r="E5" s="61"/>
      <c r="H5" s="7" t="s">
        <v>70</v>
      </c>
    </row>
    <row r="6" spans="1:8" x14ac:dyDescent="0.25">
      <c r="A6" s="9"/>
      <c r="B6" s="41" t="s">
        <v>59</v>
      </c>
      <c r="C6" s="59"/>
      <c r="D6" s="60"/>
      <c r="H6" s="7" t="s">
        <v>71</v>
      </c>
    </row>
    <row r="7" spans="1:8" x14ac:dyDescent="0.25">
      <c r="A7" s="9"/>
      <c r="B7" s="41" t="s">
        <v>64</v>
      </c>
      <c r="C7" s="65"/>
      <c r="D7" s="66"/>
      <c r="E7" s="67"/>
      <c r="H7" s="7" t="s">
        <v>72</v>
      </c>
    </row>
    <row r="8" spans="1:8" x14ac:dyDescent="0.25">
      <c r="A8" s="9"/>
      <c r="B8" s="41" t="s">
        <v>63</v>
      </c>
      <c r="C8" s="48"/>
      <c r="D8" s="24" t="s">
        <v>65</v>
      </c>
      <c r="E8" s="48"/>
      <c r="H8" s="7" t="s">
        <v>81</v>
      </c>
    </row>
    <row r="9" spans="1:8" x14ac:dyDescent="0.25">
      <c r="A9" s="9"/>
      <c r="B9" s="41" t="s">
        <v>66</v>
      </c>
      <c r="C9" s="61"/>
      <c r="D9" s="61"/>
      <c r="E9" s="61"/>
      <c r="H9" s="7" t="s">
        <v>73</v>
      </c>
    </row>
    <row r="10" spans="1:8" x14ac:dyDescent="0.25">
      <c r="A10" s="9"/>
      <c r="B10" s="41" t="s">
        <v>58</v>
      </c>
      <c r="C10" s="49"/>
      <c r="H10" s="7" t="s">
        <v>74</v>
      </c>
    </row>
    <row r="11" spans="1:8" ht="8.25" customHeight="1" x14ac:dyDescent="0.25">
      <c r="H11" s="7" t="s">
        <v>75</v>
      </c>
    </row>
    <row r="12" spans="1:8" x14ac:dyDescent="0.25">
      <c r="A12" s="9"/>
      <c r="B12" s="53" t="s">
        <v>56</v>
      </c>
      <c r="C12" s="53"/>
      <c r="D12" s="53"/>
      <c r="H12" s="7" t="s">
        <v>76</v>
      </c>
    </row>
    <row r="13" spans="1:8" x14ac:dyDescent="0.25">
      <c r="A13" s="9"/>
      <c r="B13" s="41" t="s">
        <v>60</v>
      </c>
      <c r="C13" s="61"/>
      <c r="D13" s="61"/>
      <c r="E13" s="1"/>
      <c r="H13" s="7" t="s">
        <v>77</v>
      </c>
    </row>
    <row r="14" spans="1:8" x14ac:dyDescent="0.25">
      <c r="A14" s="9"/>
      <c r="B14" s="41" t="s">
        <v>61</v>
      </c>
      <c r="C14" s="50"/>
      <c r="D14" s="42"/>
      <c r="E14" s="1"/>
      <c r="H14" s="7" t="s">
        <v>78</v>
      </c>
    </row>
    <row r="15" spans="1:8" x14ac:dyDescent="0.25">
      <c r="A15" s="9"/>
      <c r="B15" s="43" t="s">
        <v>69</v>
      </c>
      <c r="C15" s="65"/>
      <c r="D15" s="67"/>
      <c r="E15" s="1"/>
      <c r="H15" s="7" t="s">
        <v>79</v>
      </c>
    </row>
    <row r="16" spans="1:8" ht="8.25" customHeight="1" x14ac:dyDescent="0.25">
      <c r="B16" s="12"/>
      <c r="C16" s="12"/>
      <c r="D16" s="12"/>
      <c r="H16" s="7" t="s">
        <v>80</v>
      </c>
    </row>
    <row r="17" spans="1:5" x14ac:dyDescent="0.25">
      <c r="B17" s="53" t="s">
        <v>55</v>
      </c>
      <c r="C17" s="53"/>
      <c r="D17" s="1"/>
    </row>
    <row r="18" spans="1:5" x14ac:dyDescent="0.25">
      <c r="B18" s="41" t="s">
        <v>67</v>
      </c>
      <c r="C18" s="51"/>
      <c r="D18" s="1"/>
    </row>
    <row r="19" spans="1:5" x14ac:dyDescent="0.25">
      <c r="B19" s="41" t="s">
        <v>54</v>
      </c>
      <c r="C19" s="51"/>
    </row>
    <row r="20" spans="1:5" ht="8.25" customHeight="1" x14ac:dyDescent="0.25"/>
    <row r="21" spans="1:5" x14ac:dyDescent="0.25">
      <c r="A21" s="9"/>
      <c r="B21" s="53" t="s">
        <v>50</v>
      </c>
      <c r="C21" s="53"/>
      <c r="D21" s="53"/>
      <c r="E21" s="53"/>
    </row>
    <row r="22" spans="1:5" x14ac:dyDescent="0.25">
      <c r="A22" s="9"/>
      <c r="B22" s="44"/>
      <c r="E22" s="45"/>
    </row>
    <row r="23" spans="1:5" ht="34.5" customHeight="1" x14ac:dyDescent="0.25">
      <c r="A23" s="9"/>
      <c r="B23" s="72" t="s">
        <v>51</v>
      </c>
      <c r="C23" s="73"/>
      <c r="D23" s="73"/>
      <c r="E23" s="74"/>
    </row>
    <row r="24" spans="1:5" x14ac:dyDescent="0.25">
      <c r="A24" s="9"/>
      <c r="B24" s="46"/>
      <c r="E24" s="45"/>
    </row>
    <row r="25" spans="1:5" ht="307.5" customHeight="1" x14ac:dyDescent="0.25">
      <c r="A25" s="9"/>
      <c r="B25" s="62" t="s">
        <v>62</v>
      </c>
      <c r="C25" s="63"/>
      <c r="D25" s="63"/>
      <c r="E25" s="64"/>
    </row>
    <row r="26" spans="1:5" x14ac:dyDescent="0.25">
      <c r="B26" s="7" t="s">
        <v>52</v>
      </c>
      <c r="C26" s="12"/>
      <c r="D26" s="12"/>
      <c r="E26" s="12"/>
    </row>
    <row r="28" spans="1:5" x14ac:dyDescent="0.25">
      <c r="B28" s="52"/>
      <c r="C28" s="52"/>
    </row>
    <row r="29" spans="1:5" x14ac:dyDescent="0.25">
      <c r="B29" s="70" t="s">
        <v>82</v>
      </c>
      <c r="C29" s="71"/>
    </row>
    <row r="31" spans="1:5" x14ac:dyDescent="0.25">
      <c r="B31" s="47" t="s">
        <v>68</v>
      </c>
      <c r="C31" s="68">
        <f ca="1">TODAY()</f>
        <v>46000</v>
      </c>
      <c r="D31" s="69"/>
    </row>
  </sheetData>
  <sheetProtection sheet="1" objects="1" scenarios="1"/>
  <mergeCells count="15">
    <mergeCell ref="C31:D31"/>
    <mergeCell ref="C15:D15"/>
    <mergeCell ref="B29:C29"/>
    <mergeCell ref="B23:E23"/>
    <mergeCell ref="C9:E9"/>
    <mergeCell ref="B21:E21"/>
    <mergeCell ref="B25:E25"/>
    <mergeCell ref="B12:D12"/>
    <mergeCell ref="C5:E5"/>
    <mergeCell ref="C7:E7"/>
    <mergeCell ref="B1:E2"/>
    <mergeCell ref="B17:C17"/>
    <mergeCell ref="C6:D6"/>
    <mergeCell ref="B4:E4"/>
    <mergeCell ref="C13:D13"/>
  </mergeCells>
  <dataValidations count="1">
    <dataValidation type="list" allowBlank="1" showInputMessage="1" showErrorMessage="1" sqref="C15" xr:uid="{A3421599-A4C5-4AF2-8161-A16F1428A45D}">
      <formula1>$H$4:$H$16</formula1>
    </dataValidation>
  </dataValidations>
  <printOptions horizontalCentered="1" verticalCentered="1"/>
  <pageMargins left="0.11811023622047245" right="0.11811023622047245" top="0.19685039370078741" bottom="0.19685039370078741" header="0.11811023622047245" footer="0.118110236220472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Preco antigo</vt:lpstr>
      <vt:lpstr>Termo - Cliente</vt:lpstr>
      <vt:lpstr>'Termo - Cliente'!Area_de_impressao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Taquaral</dc:creator>
  <cp:lastModifiedBy>Matheus Calefi</cp:lastModifiedBy>
  <cp:lastPrinted>2025-12-09T19:54:04Z</cp:lastPrinted>
  <dcterms:created xsi:type="dcterms:W3CDTF">2015-06-05T18:19:34Z</dcterms:created>
  <dcterms:modified xsi:type="dcterms:W3CDTF">2025-12-09T20:18:23Z</dcterms:modified>
</cp:coreProperties>
</file>